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 tabRatio="845"/>
  </bookViews>
  <sheets>
    <sheet name="LDF 5.0 E2" sheetId="15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15" l="1"/>
  <c r="G54" i="15" l="1"/>
  <c r="G53" i="15"/>
  <c r="G50" i="15"/>
  <c r="G49" i="15"/>
  <c r="G29" i="15"/>
  <c r="F46" i="15"/>
  <c r="E46" i="15"/>
  <c r="D46" i="15"/>
  <c r="C46" i="15"/>
  <c r="B46" i="15"/>
  <c r="F45" i="15"/>
  <c r="E45" i="15"/>
  <c r="D45" i="15"/>
  <c r="C45" i="15"/>
  <c r="B45" i="15"/>
  <c r="F44" i="15"/>
  <c r="E44" i="15"/>
  <c r="D44" i="15"/>
  <c r="C44" i="15"/>
  <c r="B44" i="15"/>
  <c r="G24" i="15"/>
  <c r="G23" i="15"/>
  <c r="E39" i="15"/>
  <c r="D39" i="15"/>
  <c r="B39" i="15"/>
  <c r="E38" i="15"/>
  <c r="D38" i="15"/>
  <c r="B38" i="15"/>
  <c r="E37" i="15"/>
  <c r="D37" i="15"/>
  <c r="B37" i="15"/>
  <c r="G34" i="15"/>
  <c r="E34" i="15"/>
  <c r="E33" i="15"/>
  <c r="D33" i="15"/>
  <c r="B33" i="15"/>
  <c r="G26" i="15"/>
  <c r="E26" i="15"/>
  <c r="D26" i="15"/>
  <c r="B26" i="15"/>
  <c r="E23" i="15"/>
  <c r="D23" i="15"/>
  <c r="B23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32" i="15"/>
  <c r="G20" i="15"/>
  <c r="G14" i="15"/>
  <c r="G13" i="15"/>
  <c r="G12" i="15"/>
  <c r="G11" i="15"/>
  <c r="G41" i="15"/>
  <c r="A1" i="15"/>
  <c r="F29" i="15" l="1"/>
  <c r="F67" i="15"/>
  <c r="E67" i="15"/>
  <c r="D67" i="15"/>
  <c r="B67" i="15"/>
  <c r="F66" i="15"/>
  <c r="E66" i="15"/>
  <c r="D66" i="15"/>
  <c r="B66" i="15"/>
  <c r="F62" i="15"/>
  <c r="E62" i="15"/>
  <c r="D62" i="15"/>
  <c r="B62" i="15"/>
  <c r="F55" i="15"/>
  <c r="E55" i="15"/>
  <c r="D55" i="15"/>
  <c r="B55" i="15"/>
  <c r="D32" i="15"/>
  <c r="F25" i="15"/>
  <c r="E25" i="15"/>
  <c r="D25" i="15"/>
  <c r="B25" i="15"/>
  <c r="E24" i="15"/>
  <c r="F22" i="15"/>
  <c r="E22" i="15"/>
  <c r="D22" i="15"/>
  <c r="B22" i="15"/>
  <c r="F21" i="15"/>
  <c r="E21" i="15"/>
  <c r="D21" i="15"/>
  <c r="B21" i="15"/>
  <c r="B20" i="15"/>
  <c r="G19" i="15"/>
  <c r="B14" i="15"/>
  <c r="F13" i="15"/>
  <c r="B13" i="15"/>
  <c r="E12" i="15"/>
  <c r="D11" i="15"/>
  <c r="G8" i="15"/>
  <c r="F8" i="15"/>
  <c r="E8" i="15"/>
  <c r="D8" i="15"/>
  <c r="G7" i="15"/>
  <c r="F7" i="15"/>
  <c r="E7" i="15"/>
  <c r="D7" i="15"/>
  <c r="B11" i="15"/>
  <c r="E11" i="15"/>
  <c r="E32" i="15"/>
  <c r="F32" i="15"/>
  <c r="B32" i="15"/>
  <c r="B41" i="15"/>
  <c r="D13" i="15" l="1"/>
  <c r="E13" i="15"/>
  <c r="D20" i="15"/>
  <c r="G17" i="15" a="1"/>
  <c r="G17" i="15" s="1"/>
  <c r="E20" i="15"/>
  <c r="G46" i="15"/>
  <c r="D63" i="15"/>
  <c r="E63" i="15"/>
  <c r="B63" i="15"/>
  <c r="A48" i="15"/>
  <c r="D12" i="15"/>
  <c r="B12" i="15"/>
  <c r="F12" i="15"/>
  <c r="F63" i="15"/>
  <c r="G37" i="15"/>
  <c r="G16" i="15"/>
  <c r="G38" i="15" a="1"/>
  <c r="G38" i="15" s="1"/>
  <c r="G33" i="15"/>
  <c r="F20" i="15"/>
  <c r="G15" i="15"/>
  <c r="G39" i="15" s="1"/>
  <c r="G45" i="15"/>
  <c r="E29" i="15"/>
  <c r="B29" i="15"/>
  <c r="D29" i="15"/>
  <c r="F11" i="15"/>
  <c r="E14" i="15"/>
  <c r="G44" i="15"/>
  <c r="D24" i="15"/>
  <c r="B24" i="15"/>
  <c r="F24" i="15"/>
  <c r="F14" i="15"/>
  <c r="D14" i="15"/>
  <c r="D54" i="15" l="1"/>
  <c r="B54" i="15"/>
  <c r="D50" i="15"/>
  <c r="E54" i="15"/>
  <c r="E50" i="15"/>
  <c r="E59" i="15" s="1"/>
  <c r="F54" i="15"/>
  <c r="B50" i="15"/>
  <c r="F50" i="15"/>
  <c r="F49" i="15"/>
  <c r="E49" i="15"/>
  <c r="D53" i="15"/>
  <c r="B49" i="15"/>
  <c r="D49" i="15"/>
  <c r="E53" i="15"/>
  <c r="E58" i="15" s="1"/>
  <c r="B53" i="15"/>
  <c r="F53" i="15"/>
  <c r="G18" i="15"/>
  <c r="G59" i="15"/>
  <c r="G58" i="15"/>
  <c r="F58" i="15"/>
  <c r="B59" i="15" l="1"/>
  <c r="D59" i="15"/>
  <c r="F59" i="15"/>
  <c r="B58" i="15"/>
  <c r="D58" i="15"/>
</calcChain>
</file>

<file path=xl/sharedStrings.xml><?xml version="1.0" encoding="utf-8"?>
<sst xmlns="http://schemas.openxmlformats.org/spreadsheetml/2006/main" count="70" uniqueCount="56">
  <si>
    <t>Activos</t>
  </si>
  <si>
    <t>Total</t>
  </si>
  <si>
    <t>Nómina anual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</si>
  <si>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</si>
  <si>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</si>
  <si>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</si>
  <si>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</si>
  <si>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</si>
  <si>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</si>
  <si>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</si>
  <si>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</si>
  <si>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</si>
  <si>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</si>
  <si>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</si>
  <si>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</si>
  <si>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</si>
  <si>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</si>
  <si>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</si>
  <si>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</si>
  <si>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</si>
  <si>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</si>
  <si>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</si>
  <si>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</si>
  <si>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</si>
  <si>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</si>
  <si>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</si>
  <si>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</si>
  <si>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</si>
  <si>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</si>
  <si>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</si>
  <si>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</si>
  <si>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</si>
  <si>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</si>
  <si>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</si>
  <si>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</si>
  <si>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</si>
  <si>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</si>
  <si>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</si>
  <si>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</si>
  <si>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</si>
  <si>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</si>
  <si>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</si>
  <si>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</si>
  <si>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</si>
  <si>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Valuaciones Actuariales del Norte, S. C.</t>
  </si>
  <si>
    <t>Prestación Laboral</t>
  </si>
  <si>
    <t>Aportación individual al plan de pensión como % del salario *</t>
  </si>
  <si>
    <t>Aportación del ente público al plan de pensión como % del salario *</t>
  </si>
  <si>
    <t>a</t>
  </si>
  <si>
    <t>b</t>
  </si>
  <si>
    <t>c</t>
  </si>
  <si>
    <t>d</t>
  </si>
  <si>
    <t>e</t>
  </si>
  <si>
    <t>Beneficio Definido</t>
  </si>
  <si>
    <t>ND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</si>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</sst>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(#,##0.00\)"/>
    <numFmt numFmtId="165" formatCode="#,##0_ ;[Red]\(#,##0\)"/>
    <numFmt numFmtId="166" formatCode="#,##0.00%;[Red]\-#,##0.00%;&quot; - &quot;??"/>
  </numFmts>
  <fonts count="11">
    <font>
      <sz val="10"/>
      <name val="Arial"/>
    </font>
    <font>
      <sz val="10"/>
      <name val="Arial"/>
      <family val="2"/>
    </font>
    <font>
      <b/>
      <sz val="11"/>
      <name val="Helvetica LT Std Light"/>
      <family val="2"/>
    </font>
    <font>
      <sz val="11"/>
      <name val="Helvetica LT Std Light"/>
      <family val="2"/>
    </font>
    <font>
      <sz val="16"/>
      <name val="Helvetica LT Std Light"/>
      <family val="2"/>
    </font>
    <font>
      <b/>
      <sz val="11"/>
      <color indexed="9"/>
      <name val="Helvetica LT Std Light"/>
      <family val="2"/>
    </font>
    <font>
      <b/>
      <sz val="11"/>
      <color indexed="8"/>
      <name val="Helvetica LT Std Light"/>
      <family val="2"/>
    </font>
    <font>
      <sz val="11"/>
      <color indexed="8"/>
      <name val="Helvetica LT Std Light"/>
      <family val="2"/>
    </font>
    <font>
      <sz val="14"/>
      <name val="Helvetica LT Std Light"/>
      <family val="2"/>
    </font>
    <font>
      <sz val="11"/>
      <color indexed="9"/>
      <name val="Helvetica LT Std Light"/>
      <family val="2"/>
    </font>
    <font>
      <b/>
      <sz val="11"/>
      <color theme="5" tint="-0.249977111117893"/>
      <name val="Helvetica LT Std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left" indent="1"/>
    </xf>
    <xf numFmtId="164" fontId="7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/>
    <xf numFmtId="164" fontId="7" fillId="0" borderId="1" xfId="0" applyNumberFormat="1" applyFont="1" applyBorder="1" applyAlignment="1"/>
    <xf numFmtId="165" fontId="7" fillId="0" borderId="1" xfId="0" applyNumberFormat="1" applyFont="1" applyBorder="1" applyAlignment="1"/>
    <xf numFmtId="166" fontId="7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166" fontId="7" fillId="0" borderId="1" xfId="0" quotePrefix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166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/>
    </xf>
    <xf numFmtId="166" fontId="7" fillId="0" borderId="1" xfId="0" applyNumberFormat="1" applyFont="1" applyFill="1" applyBorder="1" applyAlignment="1"/>
    <xf numFmtId="166" fontId="7" fillId="0" borderId="1" xfId="0" quotePrefix="1" applyNumberFormat="1" applyFont="1" applyFill="1" applyBorder="1" applyAlignment="1">
      <alignment horizontal="center"/>
    </xf>
    <xf numFmtId="10" fontId="7" fillId="0" borderId="1" xfId="1" applyNumberFormat="1" applyFont="1" applyBorder="1" applyAlignment="1"/>
    <xf numFmtId="1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:\Proyectos\Estados\Guanajuato\ISSEG\2019\Actual%20ONIESS\Resultados\CR_Total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:\Proyectos\Estados\Guanajuato\ISSEG\2019\Actual%20ONIESS\Resultados\NI_Total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10000"/>
      <sheetName val="10000 Aux"/>
      <sheetName val="11000"/>
      <sheetName val="11000 gpo"/>
      <sheetName val="12000"/>
      <sheetName val="12000 gpo"/>
      <sheetName val="13000"/>
      <sheetName val="13000 gpo"/>
      <sheetName val="14000"/>
      <sheetName val="Auxiliar 400 y 400g"/>
      <sheetName val="400 y 400g"/>
      <sheetName val="500"/>
      <sheetName val="600"/>
      <sheetName val="600g"/>
      <sheetName val="Total de pensiones"/>
      <sheetName val="700"/>
      <sheetName val="700g"/>
      <sheetName val="Auxiliar 900"/>
      <sheetName val="900"/>
      <sheetName val="Comp. 900  400 y 400g"/>
      <sheetName val="1000"/>
      <sheetName val="1000 PU"/>
      <sheetName val="2000"/>
      <sheetName val="2000 PU"/>
      <sheetName val="Para Comparar y Ajustar"/>
      <sheetName val="2000g"/>
      <sheetName val="2000g PU"/>
      <sheetName val="Total monto pensiones"/>
      <sheetName val="Gastos Médicos"/>
      <sheetName val="3000"/>
      <sheetName val="3000g"/>
      <sheetName val="Comp. 3000g"/>
      <sheetName val="5000 3.0"/>
      <sheetName val="5000 PU 3.0"/>
      <sheetName val="5000g 3.0"/>
      <sheetName val="5000g PU 3.0"/>
      <sheetName val="6000 3.0"/>
      <sheetName val="6000 PU 3.0"/>
      <sheetName val="VPobligaciones 3.0"/>
      <sheetName val="Balance 3.0 E-1"/>
      <sheetName val="Balance 3.0 E-2"/>
      <sheetName val="CompAñoAnt"/>
      <sheetName val="GE CompAñoAnt"/>
      <sheetName val="Bal 3.0"/>
      <sheetName val="Bal 4.0"/>
      <sheetName val="Bal 5.0"/>
      <sheetName val="5000 4.0"/>
      <sheetName val="5000 PU 4.0"/>
      <sheetName val="5000g 4.0"/>
      <sheetName val="5000g PU 4.0"/>
      <sheetName val="6000 4.0"/>
      <sheetName val="6000 PU 4.0"/>
      <sheetName val="VPobligaciones 4.0"/>
      <sheetName val="Balance 4.0 E-1"/>
      <sheetName val="Balance 4.0 E-2"/>
      <sheetName val="5000 5.0"/>
      <sheetName val="5000 PU 5.0"/>
      <sheetName val="5000g 5.0"/>
      <sheetName val="5000g PU 5.0"/>
      <sheetName val="6000 5.0"/>
      <sheetName val="6000 PU 5.0"/>
      <sheetName val="VPobligaciones 5.0"/>
      <sheetName val="Balance 5.0 E-1"/>
      <sheetName val="Balance 5.0 E-2"/>
      <sheetName val="VPobligaciones 5.0 (2)"/>
    </sheetNames>
    <sheetDataSet>
      <sheetData sheetId="0">
        <row r="2">
          <cell r="B2" t="str">
            <v>Instituto de Seguridad Social del Estado de Guanajuato</v>
          </cell>
        </row>
        <row r="18">
          <cell r="B18">
            <v>0.04</v>
          </cell>
        </row>
        <row r="25">
          <cell r="B25">
            <v>23708443122.739998</v>
          </cell>
        </row>
      </sheetData>
      <sheetData sheetId="1">
        <row r="10">
          <cell r="L10">
            <v>63045</v>
          </cell>
        </row>
        <row r="11">
          <cell r="L11">
            <v>41.22560076136093</v>
          </cell>
        </row>
        <row r="12">
          <cell r="L12">
            <v>11.381616305813292</v>
          </cell>
        </row>
        <row r="16">
          <cell r="L16">
            <v>7049126153.1375313</v>
          </cell>
        </row>
        <row r="17">
          <cell r="L17">
            <v>17</v>
          </cell>
        </row>
        <row r="18">
          <cell r="L18">
            <v>92</v>
          </cell>
        </row>
      </sheetData>
      <sheetData sheetId="2"/>
      <sheetData sheetId="3"/>
      <sheetData sheetId="4"/>
      <sheetData sheetId="5"/>
      <sheetData sheetId="6"/>
      <sheetData sheetId="7">
        <row r="10">
          <cell r="L10">
            <v>16010</v>
          </cell>
        </row>
      </sheetData>
      <sheetData sheetId="8">
        <row r="9">
          <cell r="B9">
            <v>13078</v>
          </cell>
          <cell r="C9">
            <v>643</v>
          </cell>
          <cell r="D9">
            <v>2289</v>
          </cell>
          <cell r="E9">
            <v>0</v>
          </cell>
        </row>
        <row r="10">
          <cell r="B10">
            <v>43</v>
          </cell>
          <cell r="C10">
            <v>31</v>
          </cell>
          <cell r="D10">
            <v>18</v>
          </cell>
        </row>
        <row r="11">
          <cell r="B11">
            <v>97</v>
          </cell>
          <cell r="C11">
            <v>90</v>
          </cell>
          <cell r="D11">
            <v>97</v>
          </cell>
        </row>
        <row r="12">
          <cell r="B12">
            <v>63.858082275577324</v>
          </cell>
          <cell r="C12">
            <v>57.958009331259731</v>
          </cell>
          <cell r="D12">
            <v>63.050240279598079</v>
          </cell>
        </row>
        <row r="14">
          <cell r="B14">
            <v>19.601442263545479</v>
          </cell>
          <cell r="C14">
            <v>24.106417419142101</v>
          </cell>
          <cell r="D14">
            <v>21.154276732211329</v>
          </cell>
          <cell r="E14">
            <v>0</v>
          </cell>
          <cell r="F14">
            <v>20.004386493640716</v>
          </cell>
        </row>
        <row r="15">
          <cell r="B15">
            <v>0.02</v>
          </cell>
          <cell r="C15">
            <v>1110.94</v>
          </cell>
          <cell r="D15">
            <v>1</v>
          </cell>
        </row>
        <row r="16">
          <cell r="B16">
            <v>26508</v>
          </cell>
          <cell r="C16">
            <v>23002.28</v>
          </cell>
          <cell r="D16">
            <v>26508</v>
          </cell>
        </row>
        <row r="17">
          <cell r="B17">
            <v>11122.972688484373</v>
          </cell>
          <cell r="C17">
            <v>5328.4362363919145</v>
          </cell>
          <cell r="D17">
            <v>6489.2192311052877</v>
          </cell>
        </row>
        <row r="19">
          <cell r="B19">
            <v>1745594841.8399899</v>
          </cell>
          <cell r="C19">
            <v>41114214</v>
          </cell>
          <cell r="D19">
            <v>178245873.84000006</v>
          </cell>
          <cell r="E19">
            <v>0</v>
          </cell>
        </row>
      </sheetData>
      <sheetData sheetId="9"/>
      <sheetData sheetId="10">
        <row r="5">
          <cell r="A5">
            <v>2019</v>
          </cell>
          <cell r="C5">
            <v>63045</v>
          </cell>
          <cell r="D5">
            <v>0</v>
          </cell>
        </row>
        <row r="6">
          <cell r="C6">
            <v>59063.926141042808</v>
          </cell>
          <cell r="D6">
            <v>4754.2645036855456</v>
          </cell>
        </row>
      </sheetData>
      <sheetData sheetId="11"/>
      <sheetData sheetId="12"/>
      <sheetData sheetId="13">
        <row r="13">
          <cell r="B13">
            <v>1020.5999999999781</v>
          </cell>
          <cell r="C13">
            <v>0</v>
          </cell>
          <cell r="D13">
            <v>63.898940832958978</v>
          </cell>
          <cell r="E13">
            <v>0</v>
          </cell>
          <cell r="F13">
            <v>248.43967344014942</v>
          </cell>
          <cell r="G13">
            <v>55.842423261153584</v>
          </cell>
          <cell r="H13">
            <v>0</v>
          </cell>
          <cell r="I13">
            <v>32.585523763307719</v>
          </cell>
          <cell r="K13">
            <v>0</v>
          </cell>
        </row>
      </sheetData>
      <sheetData sheetId="14"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3">
          <cell r="B13">
            <v>2017630947.7539372</v>
          </cell>
        </row>
      </sheetData>
      <sheetData sheetId="22"/>
      <sheetData sheetId="23">
        <row r="13">
          <cell r="B13">
            <v>164923654.61471492</v>
          </cell>
        </row>
      </sheetData>
      <sheetData sheetId="24"/>
      <sheetData sheetId="25"/>
      <sheetData sheetId="26">
        <row r="13">
          <cell r="B13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5">
          <cell r="F15">
            <v>31264871594.358013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58">
          <cell r="J58">
            <v>45.186790391990108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5">
          <cell r="F15">
            <v>25482477324.55542</v>
          </cell>
          <cell r="M15">
            <v>40815177213.573311</v>
          </cell>
          <cell r="O15">
            <v>11337186455.253464</v>
          </cell>
        </row>
        <row r="16">
          <cell r="F16">
            <v>3004865771.9243479</v>
          </cell>
          <cell r="M16">
            <v>4441599300.3515949</v>
          </cell>
          <cell r="O16">
            <v>1469901852.7872753</v>
          </cell>
        </row>
        <row r="19">
          <cell r="F19">
            <v>443735475.93273693</v>
          </cell>
          <cell r="M19">
            <v>956452548.5245589</v>
          </cell>
          <cell r="O19">
            <v>1079794229.55213</v>
          </cell>
        </row>
        <row r="20">
          <cell r="F20">
            <v>107224446.80715512</v>
          </cell>
          <cell r="M20">
            <v>446853430.18607765</v>
          </cell>
          <cell r="O20">
            <v>493108097.67160559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  <cell r="M23">
            <v>2261798239.3141809</v>
          </cell>
          <cell r="O23">
            <v>2267244765.1994023</v>
          </cell>
        </row>
        <row r="26">
          <cell r="F26">
            <v>340987211.53659976</v>
          </cell>
          <cell r="M26">
            <v>768257256.40455163</v>
          </cell>
          <cell r="O26">
            <v>1857762751.648308</v>
          </cell>
        </row>
        <row r="27">
          <cell r="F27">
            <v>69373726.145138413</v>
          </cell>
          <cell r="M27">
            <v>335703437.41909677</v>
          </cell>
          <cell r="O27">
            <v>700393478.6283195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  <cell r="M30">
            <v>193784580.76859307</v>
          </cell>
          <cell r="O30">
            <v>370393983.39341187</v>
          </cell>
        </row>
        <row r="33">
          <cell r="M33">
            <v>2111659288.8044739</v>
          </cell>
          <cell r="O33">
            <v>4945424879.9644651</v>
          </cell>
        </row>
        <row r="39">
          <cell r="F39">
            <v>249028769.13920844</v>
          </cell>
        </row>
        <row r="41">
          <cell r="F41">
            <v>1896463605.8622212</v>
          </cell>
        </row>
        <row r="47">
          <cell r="D47">
            <v>0</v>
          </cell>
          <cell r="F47">
            <v>0</v>
          </cell>
          <cell r="H47">
            <v>0</v>
          </cell>
        </row>
      </sheetData>
      <sheetData sheetId="63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ensionados"/>
      <sheetName val="Nvas. generaciones"/>
      <sheetName val="niv. pmg. 3.0"/>
      <sheetName val="GEA pmg. 3.0"/>
      <sheetName val="GR pmg. 3.0"/>
      <sheetName val="niv. pmg. 4.0"/>
      <sheetName val="GEA pmg. 4.0"/>
      <sheetName val="GR pmg. 4.0"/>
      <sheetName val="niv. pmg. 5.0"/>
      <sheetName val="GEA pmg. 5.0"/>
      <sheetName val="GR pmg. 5.0"/>
      <sheetName val="niv. aa. 3.0 E-1"/>
      <sheetName val="GEA aa. 3.0 E-1"/>
      <sheetName val="GR aa. 3.0 E-1"/>
      <sheetName val="niv. aa. 3.0 E-2"/>
      <sheetName val="GEA aa. 3.0 E-2"/>
      <sheetName val="GR aa. 3.0 E-2"/>
      <sheetName val="GEA cf. 3.0 E-1"/>
      <sheetName val="GEA cf. 3.0 E-2"/>
      <sheetName val="niv. pol. 3.0"/>
      <sheetName val="GEA pol. 3.0"/>
      <sheetName val="GR pol. 3.0"/>
      <sheetName val="niv. pole. 3.0"/>
      <sheetName val="GEA pole. 3.0"/>
      <sheetName val="GR pole. 3.0"/>
      <sheetName val="niv. aa. 4.0 E-1"/>
      <sheetName val="GEA aa. 4.0 E-1"/>
      <sheetName val="GR aa. 4.0 E-1"/>
      <sheetName val="niv. aa. 4.0 E-2"/>
      <sheetName val="GEA aa. 4.0 E-2"/>
      <sheetName val="GR aa. 4.0 E-2"/>
      <sheetName val="GEA cf. 4.0 E-1"/>
      <sheetName val="GEA cf. 4.0 E-2"/>
      <sheetName val="niv. pol. 4.0"/>
      <sheetName val="GEA pol. 4.0"/>
      <sheetName val="GR pol. 4.0"/>
      <sheetName val="niv. pole. 4.0"/>
      <sheetName val="GEA pole. 4.0"/>
      <sheetName val="GR pole. 4.0"/>
      <sheetName val="niv. aa. 5.0 E-1"/>
      <sheetName val="GEA aa. 5.0 E-1"/>
      <sheetName val="GR aa. 5.0 E-1"/>
      <sheetName val="niv. aa. 5.0 E-2"/>
      <sheetName val="GEA aa. 5.0 E-2"/>
      <sheetName val="GR aa. 5.0 E-2"/>
      <sheetName val="GEA cf. 5.0 E-1"/>
      <sheetName val="GEA cf. 5.0 E-2"/>
      <sheetName val="niv. pol. 5.0"/>
      <sheetName val="GEA pol. 5.0"/>
      <sheetName val="GR pol. 5.0"/>
      <sheetName val="niv. pole. 5.0"/>
      <sheetName val="GEA pole. 5.0"/>
      <sheetName val="GR pole. 5.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>
        <row r="13">
          <cell r="BA13">
            <v>11086171337.913082</v>
          </cell>
        </row>
      </sheetData>
      <sheetData sheetId="13" refreshError="1"/>
      <sheetData sheetId="14" refreshError="1"/>
      <sheetData sheetId="15">
        <row r="13">
          <cell r="BA13">
            <v>13931593836.676752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>
        <row r="13">
          <cell r="BA13">
            <v>9232845066.9304829</v>
          </cell>
        </row>
      </sheetData>
      <sheetData sheetId="41" refreshError="1"/>
      <sheetData sheetId="42" refreshError="1"/>
      <sheetData sheetId="43">
        <row r="13">
          <cell r="BA13">
            <v>11602585194.543247</v>
          </cell>
          <cell r="BB13">
            <v>16700690810.327412</v>
          </cell>
          <cell r="BD13">
            <v>22001706823.684834</v>
          </cell>
          <cell r="BE13">
            <v>31669123458.334225</v>
          </cell>
        </row>
        <row r="15">
          <cell r="AC15">
            <v>2865646009.4041986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47"/>
  <sheetViews>
    <sheetView tabSelected="1" zoomScale="70" zoomScaleNormal="70" workbookViewId="0">
      <pane ySplit="5" topLeftCell="A6" activePane="bottomLeft" state="frozen"/>
      <selection activeCell="A11" sqref="A11:G11"/>
      <selection pane="bottomLeft" sqref="A1:G1"/>
    </sheetView>
  </sheetViews>
  <sheetFormatPr baseColWidth="10" defaultColWidth="11.42578125" defaultRowHeight="14.25"/>
  <cols>
    <col min="1" max="1" width="74" style="3" bestFit="1" customWidth="1"/>
    <col min="2" max="2" width="21.140625" style="3" bestFit="1" customWidth="1"/>
    <col min="3" max="6" width="19.42578125" style="3" bestFit="1" customWidth="1"/>
    <col min="7" max="7" width="21.140625" style="3" bestFit="1" customWidth="1"/>
    <col min="8" max="16384" width="11.42578125" style="3"/>
  </cols>
  <sheetData>
    <row r="1" spans="1:7" s="14" customFormat="1" ht="20.25">
      <c r="A1" s="34" t="str">
        <f>'[1]Datos generales'!$B$2</f>
        <v>Instituto de Seguridad Social del Estado de Guanajuato</v>
      </c>
      <c r="B1" s="34"/>
      <c r="C1" s="34"/>
      <c r="D1" s="34"/>
      <c r="E1" s="34"/>
      <c r="F1" s="34"/>
      <c r="G1" s="34"/>
    </row>
    <row r="2" spans="1:7" s="1" customFormat="1">
      <c r="A2" s="16"/>
      <c r="B2" s="16"/>
      <c r="C2" s="16"/>
      <c r="D2" s="16"/>
      <c r="E2" s="16"/>
      <c r="F2" s="16"/>
      <c r="G2" s="16"/>
    </row>
    <row r="3" spans="1:7" s="15" customFormat="1" ht="18">
      <c r="A3" s="35" t="s">
        <v>3</v>
      </c>
      <c r="B3" s="35"/>
      <c r="C3" s="35"/>
      <c r="D3" s="35"/>
      <c r="E3" s="35"/>
      <c r="F3" s="35"/>
      <c r="G3" s="35"/>
    </row>
    <row r="4" spans="1:7" s="1" customFormat="1">
      <c r="A4" s="16"/>
      <c r="B4" s="16"/>
      <c r="C4" s="16"/>
      <c r="D4" s="16"/>
      <c r="E4" s="16"/>
      <c r="F4" s="16"/>
      <c r="G4" s="16"/>
    </row>
    <row r="5" spans="1:7" s="13" customFormat="1" ht="45">
      <c r="A5" s="18"/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1</v>
      </c>
    </row>
    <row r="6" spans="1:7" ht="15">
      <c r="A6" s="4" t="s">
        <v>9</v>
      </c>
      <c r="B6" s="7"/>
      <c r="C6" s="7"/>
      <c r="D6" s="7"/>
      <c r="E6" s="7"/>
      <c r="F6" s="7"/>
      <c r="G6" s="7"/>
    </row>
    <row r="7" spans="1:7">
      <c r="A7" s="3" t="s">
        <v>10</v>
      </c>
      <c r="B7" s="6" t="s">
        <v>45</v>
      </c>
      <c r="C7" s="6" t="s">
        <v>45</v>
      </c>
      <c r="D7" s="6" t="str">
        <f>$B$7</f>
        <v>Prestación Laboral</v>
      </c>
      <c r="E7" s="6" t="str">
        <f>$B$7</f>
        <v>Prestación Laboral</v>
      </c>
      <c r="F7" s="6" t="str">
        <f>$B$7</f>
        <v>Prestación Laboral</v>
      </c>
      <c r="G7" s="6" t="str">
        <f>$B$7</f>
        <v>Prestación Laboral</v>
      </c>
    </row>
    <row r="8" spans="1:7">
      <c r="A8" s="3" t="s">
        <v>11</v>
      </c>
      <c r="B8" s="6" t="s">
        <v>53</v>
      </c>
      <c r="C8" s="6" t="s">
        <v>53</v>
      </c>
      <c r="D8" s="6" t="str">
        <f>$B$8</f>
        <v>Beneficio Definido</v>
      </c>
      <c r="E8" s="6" t="str">
        <f>$B$8</f>
        <v>Beneficio Definido</v>
      </c>
      <c r="F8" s="6" t="str">
        <f>$B$8</f>
        <v>Beneficio Definido</v>
      </c>
      <c r="G8" s="6" t="str">
        <f>$B$8</f>
        <v>Beneficio Definido</v>
      </c>
    </row>
    <row r="9" spans="1:7" ht="15">
      <c r="A9" s="4"/>
      <c r="B9" s="8"/>
      <c r="C9" s="8"/>
      <c r="D9" s="8"/>
      <c r="E9" s="8"/>
      <c r="F9" s="8"/>
      <c r="G9" s="8"/>
    </row>
    <row r="10" spans="1:7" ht="15">
      <c r="A10" s="4" t="s">
        <v>12</v>
      </c>
      <c r="B10" s="8"/>
      <c r="C10" s="8"/>
      <c r="D10" s="8"/>
      <c r="E10" s="8"/>
      <c r="F10" s="8"/>
      <c r="G10" s="8"/>
    </row>
    <row r="11" spans="1:7">
      <c r="A11" s="3" t="s">
        <v>0</v>
      </c>
      <c r="B11" s="9">
        <f>$G11</f>
        <v>63045</v>
      </c>
      <c r="C11" s="9"/>
      <c r="D11" s="9">
        <f>$G11</f>
        <v>63045</v>
      </c>
      <c r="E11" s="9">
        <f>$G11</f>
        <v>63045</v>
      </c>
      <c r="F11" s="9">
        <f>$G11</f>
        <v>63045</v>
      </c>
      <c r="G11" s="9">
        <f>'[1]10000'!$L$10</f>
        <v>63045</v>
      </c>
    </row>
    <row r="12" spans="1:7">
      <c r="A12" s="5" t="s">
        <v>13</v>
      </c>
      <c r="B12" s="8">
        <f t="shared" ref="B12:F14" si="0">$G12</f>
        <v>92</v>
      </c>
      <c r="C12" s="8"/>
      <c r="D12" s="8">
        <f t="shared" si="0"/>
        <v>92</v>
      </c>
      <c r="E12" s="8">
        <f t="shared" si="0"/>
        <v>92</v>
      </c>
      <c r="F12" s="8">
        <f t="shared" si="0"/>
        <v>92</v>
      </c>
      <c r="G12" s="8">
        <f>'[1]10000'!$L$18</f>
        <v>92</v>
      </c>
    </row>
    <row r="13" spans="1:7">
      <c r="A13" s="5" t="s">
        <v>14</v>
      </c>
      <c r="B13" s="8">
        <f t="shared" si="0"/>
        <v>17</v>
      </c>
      <c r="C13" s="8"/>
      <c r="D13" s="8">
        <f t="shared" si="0"/>
        <v>17</v>
      </c>
      <c r="E13" s="8">
        <f t="shared" si="0"/>
        <v>17</v>
      </c>
      <c r="F13" s="8">
        <f t="shared" si="0"/>
        <v>17</v>
      </c>
      <c r="G13" s="8">
        <f>'[1]10000'!$L$17</f>
        <v>17</v>
      </c>
    </row>
    <row r="14" spans="1:7">
      <c r="A14" s="5" t="s">
        <v>15</v>
      </c>
      <c r="B14" s="8">
        <f t="shared" si="0"/>
        <v>41.22560076136093</v>
      </c>
      <c r="C14" s="8"/>
      <c r="D14" s="8">
        <f t="shared" si="0"/>
        <v>41.22560076136093</v>
      </c>
      <c r="E14" s="8">
        <f t="shared" si="0"/>
        <v>41.22560076136093</v>
      </c>
      <c r="F14" s="8">
        <f t="shared" si="0"/>
        <v>41.22560076136093</v>
      </c>
      <c r="G14" s="8">
        <f>'[1]10000'!$L$11</f>
        <v>41.22560076136093</v>
      </c>
    </row>
    <row r="15" spans="1:7">
      <c r="A15" s="3" t="s">
        <v>16</v>
      </c>
      <c r="B15" s="9">
        <f>'[1]13000 gpo'!$B$9</f>
        <v>13078</v>
      </c>
      <c r="C15" s="9"/>
      <c r="D15" s="9">
        <f>'[1]13000 gpo'!$D$9</f>
        <v>2289</v>
      </c>
      <c r="E15" s="9">
        <f>'[1]13000 gpo'!$C$9</f>
        <v>643</v>
      </c>
      <c r="F15" s="9"/>
      <c r="G15" s="9">
        <f>SUM(B15:F15)</f>
        <v>16010</v>
      </c>
    </row>
    <row r="16" spans="1:7">
      <c r="A16" s="5" t="s">
        <v>13</v>
      </c>
      <c r="B16" s="8">
        <f>'[1]13000 gpo'!$B$11</f>
        <v>97</v>
      </c>
      <c r="C16" s="8"/>
      <c r="D16" s="8">
        <f>'[1]13000 gpo'!$D$11</f>
        <v>97</v>
      </c>
      <c r="E16" s="8">
        <f>'[1]13000 gpo'!$C$11</f>
        <v>90</v>
      </c>
      <c r="F16" s="8"/>
      <c r="G16" s="8">
        <f>MAX(B16:F16)</f>
        <v>97</v>
      </c>
    </row>
    <row r="17" spans="1:7">
      <c r="A17" s="5" t="s">
        <v>14</v>
      </c>
      <c r="B17" s="8">
        <f>'[1]13000 gpo'!$B$10</f>
        <v>43</v>
      </c>
      <c r="C17" s="8"/>
      <c r="D17" s="8">
        <f>'[1]13000 gpo'!$D$10</f>
        <v>18</v>
      </c>
      <c r="E17" s="8">
        <f>'[1]13000 gpo'!$C$10</f>
        <v>31</v>
      </c>
      <c r="F17" s="8"/>
      <c r="G17" s="8">
        <f t="array" ref="G17">MIN(IF(B17:F17&gt;0,B17:F17))</f>
        <v>18</v>
      </c>
    </row>
    <row r="18" spans="1:7">
      <c r="A18" s="5" t="s">
        <v>15</v>
      </c>
      <c r="B18" s="8">
        <f>'[1]13000 gpo'!$B$12</f>
        <v>63.858082275577324</v>
      </c>
      <c r="C18" s="8"/>
      <c r="D18" s="8">
        <f>'[1]13000 gpo'!$D$12</f>
        <v>63.050240279598079</v>
      </c>
      <c r="E18" s="8">
        <f>'[1]13000 gpo'!$C$12</f>
        <v>57.958009331259731</v>
      </c>
      <c r="F18" s="8"/>
      <c r="G18" s="8">
        <f>SUMPRODUCT($B$15:$F$15,B18:F18)/G15</f>
        <v>63.505621486570909</v>
      </c>
    </row>
    <row r="19" spans="1:7">
      <c r="A19" s="3" t="s">
        <v>17</v>
      </c>
      <c r="B19" s="9">
        <f>'[1]13000 gpo'!$E$9</f>
        <v>0</v>
      </c>
      <c r="C19" s="9"/>
      <c r="D19" s="9"/>
      <c r="E19" s="9"/>
      <c r="F19" s="9"/>
      <c r="G19" s="9">
        <f>SUM(B19:F19)</f>
        <v>0</v>
      </c>
    </row>
    <row r="20" spans="1:7">
      <c r="A20" s="3" t="s">
        <v>18</v>
      </c>
      <c r="B20" s="8">
        <f>$G20</f>
        <v>11.381616305813292</v>
      </c>
      <c r="C20" s="8"/>
      <c r="D20" s="8">
        <f t="shared" ref="D20:F22" si="1">$G20</f>
        <v>11.381616305813292</v>
      </c>
      <c r="E20" s="8">
        <f t="shared" si="1"/>
        <v>11.381616305813292</v>
      </c>
      <c r="F20" s="8">
        <f t="shared" si="1"/>
        <v>11.381616305813292</v>
      </c>
      <c r="G20" s="8">
        <f>'[1]10000'!$L$12</f>
        <v>11.381616305813292</v>
      </c>
    </row>
    <row r="21" spans="1:7">
      <c r="A21" s="17" t="s">
        <v>46</v>
      </c>
      <c r="B21" s="30">
        <f>$G21</f>
        <v>0.1313</v>
      </c>
      <c r="C21" s="30"/>
      <c r="D21" s="30">
        <f t="shared" si="1"/>
        <v>0.1313</v>
      </c>
      <c r="E21" s="30">
        <f t="shared" si="1"/>
        <v>0.1313</v>
      </c>
      <c r="F21" s="30">
        <f t="shared" si="1"/>
        <v>0.1313</v>
      </c>
      <c r="G21" s="26">
        <v>0.1313</v>
      </c>
    </row>
    <row r="22" spans="1:7">
      <c r="A22" s="17" t="s">
        <v>47</v>
      </c>
      <c r="B22" s="30">
        <f>$G22</f>
        <v>0.20380000000000001</v>
      </c>
      <c r="C22" s="30"/>
      <c r="D22" s="30">
        <f t="shared" si="1"/>
        <v>0.20380000000000001</v>
      </c>
      <c r="E22" s="30">
        <f t="shared" si="1"/>
        <v>0.20380000000000001</v>
      </c>
      <c r="F22" s="30">
        <f t="shared" si="1"/>
        <v>0.20380000000000001</v>
      </c>
      <c r="G22" s="26">
        <v>0.20380000000000001</v>
      </c>
    </row>
    <row r="23" spans="1:7">
      <c r="A23" s="3" t="s">
        <v>19</v>
      </c>
      <c r="B23" s="28">
        <f>IF('[1]13000 gpo'!$B$9=0,0,SUM('[1]600'!$B$13:$C$13,'[1]600g'!$B$13:$C$13)/'[1]13000 gpo'!$B$9)</f>
        <v>7.8039455574245145E-2</v>
      </c>
      <c r="C23" s="24"/>
      <c r="D23" s="28">
        <f>IF('[1]13000 gpo'!$D$9=0,0,SUM('[1]600'!$G$13:$I$13,'[1]600g'!$G$13:$I$13)/'[1]13000 gpo'!$D$9)</f>
        <v>3.8631693763416908E-2</v>
      </c>
      <c r="E23" s="28">
        <f>IF('[1]13000 gpo'!$C$9=0,0,SUM('[1]600'!$D$13:$F$13,'[1]600'!$K$13,'[1]600g'!$D$13:$F$13,'[1]600g'!$K$13)/'[1]13000 gpo'!$C$9)</f>
        <v>0.48575212173111731</v>
      </c>
      <c r="F23" s="33" t="s">
        <v>55</v>
      </c>
      <c r="G23" s="10">
        <f>SUM('[1]600'!$B$13,'[1]600'!$D$13,'[1]600'!$F$13:$G$13,'[1]600'!$I$13)/'[1]13000'!$L$10</f>
        <v>8.877992262945332E-2</v>
      </c>
    </row>
    <row r="24" spans="1:7">
      <c r="A24" s="3" t="s">
        <v>20</v>
      </c>
      <c r="B24" s="28">
        <f>$G24</f>
        <v>1.2264107299997606E-2</v>
      </c>
      <c r="C24" s="28"/>
      <c r="D24" s="28">
        <f t="shared" ref="D24:F25" si="2">$G24</f>
        <v>1.2264107299997606E-2</v>
      </c>
      <c r="E24" s="28">
        <f t="shared" si="2"/>
        <v>1.2264107299997606E-2</v>
      </c>
      <c r="F24" s="28">
        <f t="shared" si="2"/>
        <v>1.2264107299997606E-2</v>
      </c>
      <c r="G24" s="10">
        <f>SUM('[1]Auxiliar 400 y 400g'!$C$6:$D$6)/SUM('[1]Auxiliar 400 y 400g'!$C$5:$D$5)-1</f>
        <v>1.2264107299997606E-2</v>
      </c>
    </row>
    <row r="25" spans="1:7">
      <c r="A25" s="3" t="s">
        <v>21</v>
      </c>
      <c r="B25" s="33" t="str">
        <f>$G25</f>
        <v>ND</v>
      </c>
      <c r="C25" s="33"/>
      <c r="D25" s="33" t="str">
        <f t="shared" si="2"/>
        <v>ND</v>
      </c>
      <c r="E25" s="33" t="str">
        <f t="shared" si="2"/>
        <v>ND</v>
      </c>
      <c r="F25" s="33" t="str">
        <f t="shared" si="2"/>
        <v>ND</v>
      </c>
      <c r="G25" s="27" t="s">
        <v>54</v>
      </c>
    </row>
    <row r="26" spans="1:7">
      <c r="A26" s="3" t="s">
        <v>22</v>
      </c>
      <c r="B26" s="24">
        <f>'[1]13000 gpo'!B14</f>
        <v>19.601442263545479</v>
      </c>
      <c r="C26" s="24"/>
      <c r="D26" s="24">
        <f>'[1]13000 gpo'!D14</f>
        <v>21.154276732211329</v>
      </c>
      <c r="E26" s="24">
        <f>IF(SUM('[1]13000 gpo'!$C$9,'[1]13000 gpo'!$E$9)=0,0,SUM('[1]13000 gpo'!C14*'[1]13000 gpo'!$C$9,'[1]13000 gpo'!$E$14*'[1]13000 gpo'!$E$9)/SUM('[1]13000 gpo'!$C$9,'[1]13000 gpo'!$E$9))</f>
        <v>24.106417419142101</v>
      </c>
      <c r="F26" s="33" t="s">
        <v>55</v>
      </c>
      <c r="G26" s="8">
        <f>'[1]13000 gpo'!$F$14</f>
        <v>20.004386493640716</v>
      </c>
    </row>
    <row r="27" spans="1:7" ht="15">
      <c r="A27" s="4"/>
      <c r="B27" s="7"/>
      <c r="C27" s="7"/>
      <c r="D27" s="7"/>
      <c r="E27" s="7"/>
      <c r="F27" s="7"/>
      <c r="G27" s="7"/>
    </row>
    <row r="28" spans="1:7" ht="15">
      <c r="A28" s="2" t="s">
        <v>23</v>
      </c>
      <c r="B28" s="8"/>
      <c r="C28" s="8"/>
      <c r="D28" s="8"/>
      <c r="E28" s="8"/>
      <c r="F28" s="8"/>
      <c r="G28" s="8"/>
    </row>
    <row r="29" spans="1:7">
      <c r="A29" s="3" t="s">
        <v>24</v>
      </c>
      <c r="B29" s="8">
        <f>$G29</f>
        <v>2865646009.4041986</v>
      </c>
      <c r="C29" s="8"/>
      <c r="D29" s="8">
        <f>$G29</f>
        <v>2865646009.4041986</v>
      </c>
      <c r="E29" s="8">
        <f>$G29</f>
        <v>2865646009.4041986</v>
      </c>
      <c r="F29" s="8">
        <f>$G29</f>
        <v>2865646009.4041986</v>
      </c>
      <c r="G29" s="24">
        <f>'[2]niv. aa. 5.0 E-2'!$AC$15</f>
        <v>2865646009.4041986</v>
      </c>
    </row>
    <row r="30" spans="1:7" ht="15">
      <c r="A30" s="4"/>
      <c r="B30" s="7"/>
      <c r="C30" s="7"/>
      <c r="D30" s="7"/>
      <c r="E30" s="7"/>
      <c r="F30" s="7"/>
      <c r="G30" s="7"/>
    </row>
    <row r="31" spans="1:7" ht="15">
      <c r="A31" s="2" t="s">
        <v>2</v>
      </c>
      <c r="B31" s="8"/>
      <c r="C31" s="8"/>
      <c r="D31" s="8"/>
      <c r="E31" s="8"/>
      <c r="F31" s="8"/>
      <c r="G31" s="8"/>
    </row>
    <row r="32" spans="1:7">
      <c r="A32" s="3" t="s">
        <v>0</v>
      </c>
      <c r="B32" s="8">
        <f>$G32</f>
        <v>7049126153.1375313</v>
      </c>
      <c r="C32" s="8"/>
      <c r="D32" s="8">
        <f>$G32</f>
        <v>7049126153.1375313</v>
      </c>
      <c r="E32" s="8">
        <f>$G32</f>
        <v>7049126153.1375313</v>
      </c>
      <c r="F32" s="8">
        <f>$G32</f>
        <v>7049126153.1375313</v>
      </c>
      <c r="G32" s="8">
        <f>'[1]10000'!$L$16</f>
        <v>7049126153.1375313</v>
      </c>
    </row>
    <row r="33" spans="1:7">
      <c r="A33" s="3" t="s">
        <v>16</v>
      </c>
      <c r="B33" s="24">
        <f>'[1]13000 gpo'!$B$19</f>
        <v>1745594841.8399899</v>
      </c>
      <c r="C33" s="24"/>
      <c r="D33" s="24">
        <f>'[1]13000 gpo'!$D$19</f>
        <v>178245873.84000006</v>
      </c>
      <c r="E33" s="24">
        <f>'[1]13000 gpo'!$C$19</f>
        <v>41114214</v>
      </c>
      <c r="F33" s="24">
        <v>0</v>
      </c>
      <c r="G33" s="8">
        <f>SUM(B33:F33)</f>
        <v>1964954929.6799901</v>
      </c>
    </row>
    <row r="34" spans="1:7">
      <c r="A34" s="3" t="s">
        <v>25</v>
      </c>
      <c r="B34" s="24">
        <v>0</v>
      </c>
      <c r="C34" s="24"/>
      <c r="D34" s="24">
        <v>0</v>
      </c>
      <c r="E34" s="24">
        <f>'[1]13000 gpo'!$E$19</f>
        <v>0</v>
      </c>
      <c r="F34" s="24">
        <v>0</v>
      </c>
      <c r="G34" s="8">
        <f>'[1]13000 gpo'!$E$19</f>
        <v>0</v>
      </c>
    </row>
    <row r="35" spans="1:7" ht="15">
      <c r="A35" s="4"/>
      <c r="B35" s="7"/>
      <c r="C35" s="7"/>
      <c r="D35" s="7"/>
      <c r="E35" s="7"/>
      <c r="F35" s="7"/>
      <c r="G35" s="7"/>
    </row>
    <row r="36" spans="1:7" ht="15">
      <c r="A36" s="2" t="s">
        <v>26</v>
      </c>
      <c r="B36" s="8"/>
      <c r="C36" s="8"/>
      <c r="D36" s="8"/>
      <c r="E36" s="8"/>
      <c r="F36" s="8"/>
      <c r="G36" s="8"/>
    </row>
    <row r="37" spans="1:7">
      <c r="A37" s="3" t="s">
        <v>27</v>
      </c>
      <c r="B37" s="24">
        <f>'[1]13000 gpo'!$B$16</f>
        <v>26508</v>
      </c>
      <c r="C37" s="24"/>
      <c r="D37" s="24">
        <f>'[1]13000 gpo'!$D$16</f>
        <v>26508</v>
      </c>
      <c r="E37" s="24">
        <f>'[1]13000 gpo'!$C$16</f>
        <v>23002.28</v>
      </c>
      <c r="F37" s="24"/>
      <c r="G37" s="8">
        <f>MAX(B37:F37)</f>
        <v>26508</v>
      </c>
    </row>
    <row r="38" spans="1:7">
      <c r="A38" s="3" t="s">
        <v>28</v>
      </c>
      <c r="B38" s="24">
        <f>'[1]13000 gpo'!$B$15</f>
        <v>0.02</v>
      </c>
      <c r="C38" s="24"/>
      <c r="D38" s="24">
        <f>'[1]13000 gpo'!$D$15</f>
        <v>1</v>
      </c>
      <c r="E38" s="24">
        <f>'[1]13000 gpo'!$C$15</f>
        <v>1110.94</v>
      </c>
      <c r="F38" s="24"/>
      <c r="G38" s="8">
        <f t="array" ref="G38">MIN(IF(B38:F38&gt;0,B38:F38))</f>
        <v>0.02</v>
      </c>
    </row>
    <row r="39" spans="1:7">
      <c r="A39" s="3" t="s">
        <v>29</v>
      </c>
      <c r="B39" s="24">
        <f>'[1]13000 gpo'!$B$17</f>
        <v>11122.972688484373</v>
      </c>
      <c r="C39" s="24"/>
      <c r="D39" s="24">
        <f>'[1]13000 gpo'!$D$17</f>
        <v>6489.2192311052877</v>
      </c>
      <c r="E39" s="24">
        <f>'[1]13000 gpo'!$C$17</f>
        <v>5328.4362363919145</v>
      </c>
      <c r="F39" s="24"/>
      <c r="G39" s="8">
        <f>SUMPRODUCT($B$15:$F$15,B39:F39)/G15</f>
        <v>10227.747916302225</v>
      </c>
    </row>
    <row r="40" spans="1:7" ht="15">
      <c r="A40" s="4"/>
      <c r="B40" s="7"/>
      <c r="C40" s="7"/>
      <c r="D40" s="7"/>
      <c r="E40" s="7"/>
      <c r="F40" s="7"/>
      <c r="G40" s="7"/>
    </row>
    <row r="41" spans="1:7" ht="15">
      <c r="A41" s="4" t="s">
        <v>30</v>
      </c>
      <c r="B41" s="24">
        <f>$G41</f>
        <v>23708443122.739998</v>
      </c>
      <c r="C41" s="8"/>
      <c r="D41" s="8"/>
      <c r="E41" s="8"/>
      <c r="F41" s="8"/>
      <c r="G41" s="8">
        <f>'[1]Datos generales'!$B$25</f>
        <v>23708443122.739998</v>
      </c>
    </row>
    <row r="42" spans="1:7" ht="15">
      <c r="A42" s="4"/>
      <c r="B42" s="7"/>
      <c r="C42" s="7"/>
      <c r="D42" s="7"/>
      <c r="E42" s="7"/>
      <c r="F42" s="7"/>
      <c r="G42" s="7"/>
    </row>
    <row r="43" spans="1:7" ht="15">
      <c r="A43" s="4" t="s">
        <v>31</v>
      </c>
      <c r="B43" s="23" t="s">
        <v>48</v>
      </c>
      <c r="C43" s="23" t="s">
        <v>49</v>
      </c>
      <c r="D43" s="23" t="s">
        <v>50</v>
      </c>
      <c r="E43" s="23" t="s">
        <v>51</v>
      </c>
      <c r="F43" s="23" t="s">
        <v>52</v>
      </c>
      <c r="G43" s="8"/>
    </row>
    <row r="44" spans="1:7">
      <c r="A44" s="3" t="s">
        <v>32</v>
      </c>
      <c r="B44" s="24">
        <f>SUM('[1]VPobligaciones 5.0'!$F$15:$F$16,'[1]VPobligaciones 5.0'!$F$41)</f>
        <v>30383806702.341988</v>
      </c>
      <c r="C44" s="24">
        <f>'[1]VPobligaciones 5.0'!$F$47</f>
        <v>0</v>
      </c>
      <c r="D44" s="24">
        <f>SUM('[1]VPobligaciones 5.0'!$F$26:$F$30)</f>
        <v>410360937.68173814</v>
      </c>
      <c r="E44" s="24">
        <f>SUM('[1]VPobligaciones 5.0'!$F$19:$F$23)</f>
        <v>550959922.73989201</v>
      </c>
      <c r="F44" s="24">
        <f>'[1]VPobligaciones 5.0'!$F$39</f>
        <v>249028769.13920844</v>
      </c>
      <c r="G44" s="8">
        <f>SUM(B44:F44)</f>
        <v>31594156331.902828</v>
      </c>
    </row>
    <row r="45" spans="1:7">
      <c r="A45" s="3" t="s">
        <v>33</v>
      </c>
      <c r="B45" s="24">
        <f>SUM('[1]VPobligaciones 5.0'!$M$15:$M$16)</f>
        <v>45256776513.924904</v>
      </c>
      <c r="C45" s="24">
        <f>'[1]VPobligaciones 5.0'!$D$47</f>
        <v>0</v>
      </c>
      <c r="D45" s="24">
        <f>SUM('[1]VPobligaciones 5.0'!$M$26:$M$30)</f>
        <v>1297745274.5922415</v>
      </c>
      <c r="E45" s="24">
        <f>SUM('[1]VPobligaciones 5.0'!$M$19:$M$23)</f>
        <v>3665104218.0248175</v>
      </c>
      <c r="F45" s="24">
        <f>'[1]VPobligaciones 5.0'!$M$33</f>
        <v>2111659288.8044739</v>
      </c>
      <c r="G45" s="8">
        <f>SUM(B45:F45)</f>
        <v>52331285295.346436</v>
      </c>
    </row>
    <row r="46" spans="1:7">
      <c r="A46" s="3" t="s">
        <v>34</v>
      </c>
      <c r="B46" s="24">
        <f>SUM('[1]VPobligaciones 5.0'!$O$15:$O$16)</f>
        <v>12807088308.040739</v>
      </c>
      <c r="C46" s="24">
        <f>'[1]VPobligaciones 5.0'!$H$47</f>
        <v>0</v>
      </c>
      <c r="D46" s="24">
        <f>SUM('[1]VPobligaciones 5.0'!$O$26:$O$30)</f>
        <v>2928550213.6700392</v>
      </c>
      <c r="E46" s="24">
        <f>SUM('[1]VPobligaciones 5.0'!$O$19:$O$23)</f>
        <v>3840147092.4231377</v>
      </c>
      <c r="F46" s="24">
        <f>'[1]VPobligaciones 5.0'!$O$33</f>
        <v>4945424879.9644651</v>
      </c>
      <c r="G46" s="8">
        <f>SUM(B46:F46)</f>
        <v>24521210494.098381</v>
      </c>
    </row>
    <row r="47" spans="1:7" ht="15">
      <c r="A47" s="4"/>
      <c r="B47" s="7"/>
      <c r="C47" s="7"/>
      <c r="D47" s="7"/>
      <c r="E47" s="7"/>
      <c r="F47" s="7"/>
      <c r="G47" s="7"/>
    </row>
    <row r="48" spans="1:7" ht="30">
      <c r="A48" s="11" t="str">
        <f>"Valor presente de las contribuciones asociadas a los sueldos futuros de cotización "&amp;TEXT($G$63,"0.00%")</f>
        <v>Valor presente de las contribuciones asociadas a los sueldos futuros de cotización 4.00%</v>
      </c>
      <c r="B48" s="8"/>
      <c r="C48" s="8"/>
      <c r="D48" s="8"/>
      <c r="E48" s="8"/>
      <c r="F48" s="8"/>
      <c r="G48" s="8"/>
    </row>
    <row r="49" spans="1:7">
      <c r="A49" s="3" t="s">
        <v>33</v>
      </c>
      <c r="B49" s="24">
        <f>SUM(B44:B45)/SUM($G$44:$G$45)*'[2]niv. aa. 5.0 E-2'!$BA$13</f>
        <v>10457214092.832645</v>
      </c>
      <c r="C49" s="24"/>
      <c r="D49" s="24">
        <f>SUM(D44:D45)/SUM($G$44:$G$45)*'[2]niv. aa. 5.0 E-2'!$BA$13</f>
        <v>236143503.86453831</v>
      </c>
      <c r="E49" s="24">
        <f>SUM(E44:E45)/SUM($G$44:$G$45)*'[2]niv. aa. 5.0 E-2'!$BA$13</f>
        <v>582865486.67977047</v>
      </c>
      <c r="F49" s="24">
        <f>SUM(F44:F45)/SUM($G$44:$G$45)*'[2]niv. aa. 5.0 E-2'!$BA$13</f>
        <v>326362111.16629136</v>
      </c>
      <c r="G49" s="24">
        <f>'[2]niv. aa. 5.0 E-2'!$BA$13</f>
        <v>11602585194.543247</v>
      </c>
    </row>
    <row r="50" spans="1:7">
      <c r="A50" s="3" t="s">
        <v>34</v>
      </c>
      <c r="B50" s="24">
        <f>B46/$G$46*'[2]niv. aa. 5.0 E-2'!$BD$13</f>
        <v>11491186468.399298</v>
      </c>
      <c r="C50" s="24"/>
      <c r="D50" s="24">
        <f>D46/$G$46*'[2]niv. aa. 5.0 E-2'!$BD$13</f>
        <v>2627647735.2174416</v>
      </c>
      <c r="E50" s="24">
        <f>E46/$G$46*'[2]niv. aa. 5.0 E-2'!$BD$13</f>
        <v>3445579919.7863464</v>
      </c>
      <c r="F50" s="24">
        <f>F46/$G$46*'[2]niv. aa. 5.0 E-2'!$BD$13</f>
        <v>4437292700.2817469</v>
      </c>
      <c r="G50" s="24">
        <f>'[2]niv. aa. 5.0 E-2'!$BD$13</f>
        <v>22001706823.684834</v>
      </c>
    </row>
    <row r="51" spans="1:7" ht="15">
      <c r="A51" s="4"/>
      <c r="B51" s="25"/>
      <c r="C51" s="25"/>
      <c r="D51" s="25"/>
      <c r="E51" s="25"/>
      <c r="F51" s="25"/>
      <c r="G51" s="25"/>
    </row>
    <row r="52" spans="1:7" ht="15">
      <c r="A52" s="4" t="s">
        <v>35</v>
      </c>
      <c r="B52" s="24"/>
      <c r="C52" s="24"/>
      <c r="D52" s="24"/>
      <c r="E52" s="24"/>
      <c r="F52" s="24"/>
      <c r="G52" s="24"/>
    </row>
    <row r="53" spans="1:7">
      <c r="A53" s="3" t="s">
        <v>33</v>
      </c>
      <c r="B53" s="24">
        <f>SUM(B44:B45)/SUM($G$44:$G$45)*'[2]niv. aa. 5.0 E-2'!$BB$13</f>
        <v>15052050588.168211</v>
      </c>
      <c r="C53" s="24"/>
      <c r="D53" s="24">
        <f>SUM(D44:D45)/SUM($G$44:$G$45)*'[2]niv. aa. 5.0 E-2'!$BB$13</f>
        <v>339903528.28986597</v>
      </c>
      <c r="E53" s="24">
        <f>SUM(E44:E45)/SUM($G$44:$G$45)*'[2]niv. aa. 5.0 E-2'!$BB$13</f>
        <v>838973049.00876117</v>
      </c>
      <c r="F53" s="24">
        <f>SUM(F44:F45)/SUM($G$44:$G$45)*'[2]niv. aa. 5.0 E-2'!$BB$13</f>
        <v>469763644.86057115</v>
      </c>
      <c r="G53" s="24">
        <f>'[2]niv. aa. 5.0 E-2'!$BB$13</f>
        <v>16700690810.327412</v>
      </c>
    </row>
    <row r="54" spans="1:7">
      <c r="A54" s="3" t="s">
        <v>34</v>
      </c>
      <c r="B54" s="24">
        <f>B46/$G$46*'[2]niv. aa. 5.0 E-2'!$BE$13</f>
        <v>16540344159.059593</v>
      </c>
      <c r="C54" s="24"/>
      <c r="D54" s="24">
        <f>D46/$G$46*'[2]niv. aa. 5.0 E-2'!$BE$13</f>
        <v>3782220224.9341955</v>
      </c>
      <c r="E54" s="24">
        <f>E46/$G$46*'[2]niv. aa. 5.0 E-2'!$BE$13</f>
        <v>4959546854.2379217</v>
      </c>
      <c r="F54" s="24">
        <f>F46/$G$46*'[2]niv. aa. 5.0 E-2'!$BE$13</f>
        <v>6387012220.1025133</v>
      </c>
      <c r="G54" s="24">
        <f>'[2]niv. aa. 5.0 E-2'!$BE$13</f>
        <v>31669123458.334225</v>
      </c>
    </row>
    <row r="55" spans="1:7">
      <c r="A55" s="3" t="s">
        <v>36</v>
      </c>
      <c r="B55" s="24">
        <f>$G55</f>
        <v>0</v>
      </c>
      <c r="C55" s="24"/>
      <c r="D55" s="24">
        <f>$G55</f>
        <v>0</v>
      </c>
      <c r="E55" s="24">
        <f>$G55</f>
        <v>0</v>
      </c>
      <c r="F55" s="24">
        <f>$G55</f>
        <v>0</v>
      </c>
      <c r="G55" s="24">
        <v>0</v>
      </c>
    </row>
    <row r="56" spans="1:7" ht="15">
      <c r="A56" s="4"/>
      <c r="B56" s="25"/>
      <c r="C56" s="25"/>
      <c r="D56" s="25"/>
      <c r="E56" s="25"/>
      <c r="F56" s="25"/>
      <c r="G56" s="7"/>
    </row>
    <row r="57" spans="1:7" ht="15">
      <c r="A57" s="4" t="s">
        <v>37</v>
      </c>
      <c r="B57" s="24"/>
      <c r="C57" s="24"/>
      <c r="D57" s="24"/>
      <c r="E57" s="24"/>
      <c r="F57" s="24"/>
      <c r="G57" s="8"/>
    </row>
    <row r="58" spans="1:7">
      <c r="A58" s="3" t="s">
        <v>33</v>
      </c>
      <c r="B58" s="24">
        <f>SUM(B41,B53,B55,B49)-SUM(B44:B45)</f>
        <v>-26422875412.526031</v>
      </c>
      <c r="C58" s="24"/>
      <c r="D58" s="24">
        <f>SUM(D41,D53,D55,D49)-SUM(D44:D45)</f>
        <v>-1132059180.1195755</v>
      </c>
      <c r="E58" s="24">
        <f>SUM(E41,E53,E55,E49)-SUM(E44:E45)</f>
        <v>-2794225605.0761776</v>
      </c>
      <c r="F58" s="24">
        <f>SUM(F41,F53,F55,F49)-SUM(F44:F45)</f>
        <v>-1564562301.9168196</v>
      </c>
      <c r="G58" s="8">
        <f>SUM(G41,G53,G55,G49)-SUM(G44:G45)</f>
        <v>-31913722499.638611</v>
      </c>
    </row>
    <row r="59" spans="1:7">
      <c r="A59" s="3" t="s">
        <v>34</v>
      </c>
      <c r="B59" s="24">
        <f>SUM(B50,B54)-B46</f>
        <v>15224442319.418154</v>
      </c>
      <c r="C59" s="24"/>
      <c r="D59" s="24">
        <f>SUM(D50,D54)-D46</f>
        <v>3481317746.4815979</v>
      </c>
      <c r="E59" s="24">
        <f>SUM(E50,E54)-E46</f>
        <v>4564979681.6011305</v>
      </c>
      <c r="F59" s="24">
        <f>SUM(F50,F54)-F46</f>
        <v>5878880040.419795</v>
      </c>
      <c r="G59" s="8">
        <f>SUM(G50,G54)-G46</f>
        <v>29149619787.920677</v>
      </c>
    </row>
    <row r="60" spans="1:7" ht="15">
      <c r="A60" s="4"/>
      <c r="B60" s="7"/>
      <c r="C60" s="7"/>
      <c r="D60" s="7"/>
      <c r="E60" s="7"/>
      <c r="F60" s="7"/>
      <c r="G60" s="7"/>
    </row>
    <row r="61" spans="1:7" ht="15">
      <c r="A61" s="4" t="s">
        <v>38</v>
      </c>
      <c r="B61" s="8"/>
      <c r="C61" s="8"/>
      <c r="D61" s="8"/>
      <c r="E61" s="8"/>
      <c r="F61" s="8"/>
      <c r="G61" s="8"/>
    </row>
    <row r="62" spans="1:7">
      <c r="A62" s="3" t="s">
        <v>39</v>
      </c>
      <c r="B62" s="31">
        <f t="shared" ref="B62:F63" si="3">$G62</f>
        <v>2081</v>
      </c>
      <c r="C62" s="31"/>
      <c r="D62" s="31">
        <f t="shared" si="3"/>
        <v>2081</v>
      </c>
      <c r="E62" s="31">
        <f t="shared" si="3"/>
        <v>2081</v>
      </c>
      <c r="F62" s="31">
        <f t="shared" si="3"/>
        <v>2081</v>
      </c>
      <c r="G62" s="19">
        <v>2081</v>
      </c>
    </row>
    <row r="63" spans="1:7">
      <c r="A63" s="3" t="s">
        <v>40</v>
      </c>
      <c r="B63" s="29">
        <f t="shared" si="3"/>
        <v>0.04</v>
      </c>
      <c r="C63" s="24"/>
      <c r="D63" s="29">
        <f t="shared" si="3"/>
        <v>0.04</v>
      </c>
      <c r="E63" s="29">
        <f t="shared" si="3"/>
        <v>0.04</v>
      </c>
      <c r="F63" s="29">
        <f t="shared" si="3"/>
        <v>0.04</v>
      </c>
      <c r="G63" s="20">
        <f>'[1]Datos generales'!$B$18</f>
        <v>0.04</v>
      </c>
    </row>
    <row r="64" spans="1:7" ht="15">
      <c r="A64" s="4"/>
      <c r="B64" s="7"/>
      <c r="C64" s="7"/>
      <c r="D64" s="7"/>
      <c r="E64" s="7"/>
      <c r="F64" s="7"/>
      <c r="G64" s="21"/>
    </row>
    <row r="65" spans="1:7" ht="15">
      <c r="A65" s="4" t="s">
        <v>41</v>
      </c>
      <c r="B65" s="8"/>
      <c r="C65" s="8"/>
      <c r="D65" s="8"/>
      <c r="E65" s="8"/>
      <c r="F65" s="8"/>
      <c r="G65" s="6"/>
    </row>
    <row r="66" spans="1:7">
      <c r="A66" s="3" t="s">
        <v>42</v>
      </c>
      <c r="B66" s="31">
        <f>$G66</f>
        <v>2019</v>
      </c>
      <c r="C66" s="24"/>
      <c r="D66" s="31">
        <f t="shared" ref="D66:F67" si="4">$G66</f>
        <v>2019</v>
      </c>
      <c r="E66" s="31">
        <f t="shared" si="4"/>
        <v>2019</v>
      </c>
      <c r="F66" s="31">
        <f t="shared" si="4"/>
        <v>2019</v>
      </c>
      <c r="G66" s="22">
        <v>2019</v>
      </c>
    </row>
    <row r="67" spans="1:7" ht="42.75">
      <c r="A67" s="17" t="s">
        <v>43</v>
      </c>
      <c r="B67" s="32" t="str">
        <f>$G67</f>
        <v>Valuaciones Actuariales del Norte, S. C.</v>
      </c>
      <c r="C67" s="32"/>
      <c r="D67" s="32" t="str">
        <f t="shared" si="4"/>
        <v>Valuaciones Actuariales del Norte, S. C.</v>
      </c>
      <c r="E67" s="32" t="str">
        <f t="shared" si="4"/>
        <v>Valuaciones Actuariales del Norte, S. C.</v>
      </c>
      <c r="F67" s="32" t="str">
        <f t="shared" si="4"/>
        <v>Valuaciones Actuariales del Norte, S. C.</v>
      </c>
      <c r="G67" s="12" t="s">
        <v>44</v>
      </c>
    </row>
    <row r="119" spans="1:1" ht="15">
      <c r="A119" s="2"/>
    </row>
    <row r="126" spans="1:1" ht="15">
      <c r="A126" s="2"/>
    </row>
    <row r="134" spans="1:1" ht="15">
      <c r="A134" s="2"/>
    </row>
    <row r="147" spans="1:1" ht="15">
      <c r="A147" s="2"/>
    </row>
  </sheetData>
  <mergeCells count="2">
    <mergeCell ref="A1:G1"/>
    <mergeCell ref="A3:G3"/>
  </mergeCells>
  <printOptions horizontalCentered="1"/>
  <pageMargins left="0.59055118110236215" right="0.59055118110236215" top="0.98425196850393704" bottom="0.59055118110236215" header="0.59055118110236215" footer="0"/>
  <pageSetup scale="47" orientation="landscape" r:id="rId1"/>
  <headerFooter alignWithMargins="0">
    <oddHeader>&amp;C&amp;"Helvetica LT Std Light,Normal"&amp;18Anexo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5.0 E2</vt:lpstr>
    </vt:vector>
  </TitlesOfParts>
  <Company>Valuaciones Actuariales S.C.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rdiaz</dc:creator>
  <cp:lastModifiedBy>User</cp:lastModifiedBy>
  <cp:lastPrinted>2020-01-16T19:30:58Z</cp:lastPrinted>
  <dcterms:created xsi:type="dcterms:W3CDTF">2006-05-13T19:47:04Z</dcterms:created>
  <dcterms:modified xsi:type="dcterms:W3CDTF">2020-02-04T16:02:40Z</dcterms:modified>
</cp:coreProperties>
</file>